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CSA\Desktop\"/>
    </mc:Choice>
  </mc:AlternateContent>
  <xr:revisionPtr revIDLastSave="0" documentId="13_ncr:1_{12ECD88C-81EA-4859-8064-133825AA0C68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sumo" sheetId="3" r:id="rId1"/>
    <sheet name="Budget" sheetId="1" r:id="rId2"/>
    <sheet name="Mensalidad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3" l="1"/>
  <c r="F14" i="3"/>
  <c r="F13" i="3"/>
  <c r="G11" i="3"/>
  <c r="C18" i="3"/>
  <c r="C15" i="3"/>
  <c r="C14" i="3"/>
  <c r="D8" i="3"/>
  <c r="C16" i="4" l="1"/>
  <c r="D16" i="4" s="1"/>
  <c r="E16" i="4" s="1"/>
  <c r="G10" i="3"/>
  <c r="G8" i="3"/>
  <c r="G7" i="3"/>
  <c r="C13" i="3"/>
  <c r="D9" i="4"/>
  <c r="E9" i="4" s="1"/>
  <c r="G9" i="4"/>
  <c r="C5" i="4"/>
  <c r="G9" i="3" l="1"/>
  <c r="I13" i="4" l="1"/>
  <c r="I14" i="4" s="1"/>
  <c r="G4" i="4" l="1"/>
  <c r="D4" i="4"/>
  <c r="E4" i="4" s="1"/>
  <c r="G3" i="4"/>
  <c r="D3" i="4"/>
  <c r="E3" i="4" s="1"/>
  <c r="D5" i="4"/>
  <c r="E5" i="4" s="1"/>
  <c r="D6" i="4"/>
  <c r="E6" i="4" s="1"/>
  <c r="D7" i="4"/>
  <c r="E7" i="4" s="1"/>
  <c r="D8" i="4"/>
  <c r="E8" i="4" s="1"/>
  <c r="D10" i="4"/>
  <c r="E10" i="4" s="1"/>
  <c r="D11" i="4"/>
  <c r="E11" i="4" s="1"/>
  <c r="B12" i="4"/>
  <c r="D34" i="4"/>
  <c r="E12" i="4" l="1"/>
  <c r="D12" i="4"/>
  <c r="H16" i="3"/>
  <c r="H18" i="3" l="1"/>
  <c r="H13" i="3" l="1"/>
  <c r="G14" i="4"/>
  <c r="G5" i="4"/>
  <c r="G6" i="4"/>
  <c r="G7" i="4"/>
  <c r="G8" i="4"/>
  <c r="G15" i="4" l="1"/>
  <c r="D14" i="4"/>
  <c r="E14" i="4" s="1"/>
  <c r="D7" i="3" l="1"/>
  <c r="C6" i="3" l="1"/>
  <c r="C4" i="3" s="1"/>
  <c r="B10" i="3" l="1"/>
  <c r="H15" i="3"/>
  <c r="H14" i="3" l="1"/>
  <c r="F6" i="3" l="1"/>
  <c r="H6" i="3" s="1"/>
  <c r="F4" i="3" l="1"/>
  <c r="H4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YCSA</author>
  </authors>
  <commentList>
    <comment ref="B20" authorId="0" shapeId="0" xr:uid="{3E453979-69E2-43DC-AB6C-4F8B00329CC8}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Passei para diretoria de vela23166,30
</t>
        </r>
      </text>
    </comment>
    <comment ref="B50" authorId="0" shapeId="0" xr:uid="{80EFF476-0571-488E-9E87-24B68A581A9D}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12 folhas</t>
        </r>
      </text>
    </comment>
    <comment ref="B113" authorId="0" shapeId="0" xr:uid="{510F13FE-F47F-47FD-B6A7-ACCF31408E59}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parte custeado pelo CBC
</t>
        </r>
      </text>
    </comment>
  </commentList>
</comments>
</file>

<file path=xl/sharedStrings.xml><?xml version="1.0" encoding="utf-8"?>
<sst xmlns="http://schemas.openxmlformats.org/spreadsheetml/2006/main" count="193" uniqueCount="178">
  <si>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</si>
  <si>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</si>
  <si>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</si>
  <si>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</si>
  <si>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</si>
  <si>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</si>
  <si>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</si>
  <si>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</si>
  <si>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</si>
  <si>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</si>
  <si>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</si>
  <si>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</si>
  <si>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FUNDO PRÓ-VELA</t>
  </si>
  <si>
    <t>RECEITAS CURSO DE VELA</t>
  </si>
  <si>
    <t>curso de vela</t>
  </si>
  <si>
    <t>curso de vela adulto/arrais</t>
  </si>
  <si>
    <t>acampamento</t>
  </si>
  <si>
    <t>Receitas Financeiras</t>
  </si>
  <si>
    <t>RECEITAS EVENTUAIS</t>
  </si>
  <si>
    <t>Tx transferência</t>
  </si>
  <si>
    <t>aluguel sede</t>
  </si>
  <si>
    <t>tx de obras</t>
  </si>
  <si>
    <t>uniformes e acessórios</t>
  </si>
  <si>
    <t>venda de imobilizado / doações</t>
  </si>
  <si>
    <t>título</t>
  </si>
  <si>
    <t>RECEITAS DIRETORIA DE VELA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</si>
  <si>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</si>
  <si>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</si>
  <si>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</si>
  <si>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</si>
  <si>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</si>
  <si>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</si>
  <si>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</si>
  <si>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Capacitação Profissional</t>
  </si>
  <si>
    <t>exames médicos, uniformes, etc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</si>
  <si>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</si>
  <si>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</si>
  <si>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</si>
  <si>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</si>
  <si>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</si>
  <si>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</si>
  <si>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</si>
  <si>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</si>
  <si>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</si>
  <si>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mat. vestiário e enfermaria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</si>
  <si>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</si>
  <si>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</si>
  <si>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</si>
  <si>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</si>
  <si>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</si>
  <si>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</si>
  <si>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</si>
  <si>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</si>
  <si>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Segurança (canil) e ração</t>
  </si>
  <si>
    <t>compra de pequenos bens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</si>
  <si>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</si>
  <si>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</si>
  <si>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</si>
  <si>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</si>
  <si>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</si>
  <si>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</si>
  <si>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Hallowycsa</t>
  </si>
  <si>
    <t>Homenagens</t>
  </si>
  <si>
    <t>Jantar do Comodoro</t>
  </si>
  <si>
    <t>Eventos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</si>
  <si>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</si>
  <si>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</si>
  <si>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</si>
  <si>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</si>
  <si>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</si>
  <si>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</si>
  <si>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</si>
  <si>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</si>
  <si>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</si>
  <si>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Gratificações</t>
  </si>
  <si>
    <t>Alimentação de funcionários / cesta básica / exames médicos  / Vale transporte /</t>
  </si>
  <si>
    <t>Combustível (Escola de Vela)</t>
  </si>
  <si>
    <t>Materiais escola de vela</t>
  </si>
  <si>
    <t>Instrutores Colégio Britânico (autonomos)</t>
  </si>
  <si>
    <t xml:space="preserve">Autonomos </t>
  </si>
  <si>
    <t>Curso de Habilitação Náutica</t>
  </si>
  <si>
    <t>Diretoria de Vela</t>
  </si>
  <si>
    <t>Despesas</t>
  </si>
  <si>
    <t>Alimentação funcionários / cesta básica</t>
  </si>
  <si>
    <t>Viagens/estadias para regatas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</si>
  <si>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</si>
  <si>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</si>
  <si>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</si>
  <si>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</si>
  <si>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</si>
  <si>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</si>
  <si>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</si>
  <si>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</si>
  <si>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</si>
  <si>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</si>
  <si>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PIS/COFINS</t>
  </si>
  <si>
    <t>Benefícios ( vale transp. + cesta básica  )</t>
  </si>
  <si>
    <t>Alimentação de funcionários</t>
  </si>
  <si>
    <t>Uniformes escola de vela</t>
  </si>
  <si>
    <t>Uniforme flotilha</t>
  </si>
  <si>
    <t>Funcionários terceirizados</t>
  </si>
  <si>
    <t xml:space="preserve">Eventos Náuticos </t>
  </si>
  <si>
    <t>despesa de deslocamento, motoboy</t>
  </si>
  <si>
    <t>Conduções, viagens, cópias</t>
  </si>
  <si>
    <t>Páscoa</t>
  </si>
  <si>
    <t>Dia das Crianças</t>
  </si>
  <si>
    <t>Carnaval</t>
  </si>
  <si>
    <t>Dia das mães</t>
  </si>
  <si>
    <t>Dia dos pais</t>
  </si>
  <si>
    <t>Natal</t>
  </si>
  <si>
    <t>FEVESP - Patrocinio (juizes)</t>
  </si>
  <si>
    <t>Total</t>
  </si>
  <si>
    <t>SINDICLUBE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</si>
  <si>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</si>
  <si>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</si>
  <si>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</si>
  <si>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</si>
  <si>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</si>
  <si>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</si>
  <si>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</si>
  <si>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</si>
  <si>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</si>
  <si>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ESCOLA DE VELA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</si>
  <si>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</si>
  <si>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</si>
  <si>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</si>
  <si>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</si>
  <si>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</si>
  <si>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</si>
  <si>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</si>
  <si>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Honorário não pagante</t>
  </si>
  <si>
    <t>TX Obras</t>
  </si>
  <si>
    <t>Convites Sociais + (Parceiros)</t>
  </si>
  <si>
    <t>TX Transf</t>
  </si>
  <si>
    <t>Título</t>
  </si>
  <si>
    <t>Total Tx Transf</t>
  </si>
  <si>
    <t>Total Título</t>
  </si>
  <si>
    <t>Remido</t>
  </si>
  <si>
    <t>Auditoria Contábil</t>
  </si>
  <si>
    <t>Inscrições de regatas</t>
  </si>
  <si>
    <t>Troféus e Prêmios</t>
  </si>
  <si>
    <t>CONTRIBUIÇÕES SOCIAIS</t>
  </si>
  <si>
    <t>Concessão Restaurante</t>
  </si>
  <si>
    <t>Patrocinios</t>
  </si>
  <si>
    <t>RECEITAS DIRETORIA SOCIAL</t>
  </si>
  <si>
    <t>RECEITAS DE SERVIÇOS DIVERSOS</t>
  </si>
  <si>
    <t>DESPESAS DE CUSTEIO</t>
  </si>
  <si>
    <t>aluguel de barcos para a escola de vela</t>
  </si>
  <si>
    <t>DIFERENÇA</t>
  </si>
  <si>
    <t>REAJUSTE NA MENSALIDADE</t>
  </si>
  <si>
    <t>Proprietário individual</t>
  </si>
  <si>
    <t>Colaboradores terceirizados (faxineira, jardineiro, porteiros)</t>
  </si>
  <si>
    <t>Diretoria de Sustentabilidade</t>
  </si>
  <si>
    <t>Despesas de sustentabilidade</t>
  </si>
  <si>
    <t>Ações de sustentabilidade</t>
  </si>
  <si>
    <t>Aluguel de barcos</t>
  </si>
  <si>
    <t>Combustivel para campeonatos e treinos da flotilha</t>
  </si>
  <si>
    <t>Eventos Náuticos (prêmios, juria)</t>
  </si>
  <si>
    <t>Uniformes e Adesivos Equip Vela</t>
  </si>
  <si>
    <t>DIRETORIA SOCIAL</t>
  </si>
  <si>
    <t>Eventos Diversos</t>
  </si>
  <si>
    <t>Acompanhamento técnico</t>
  </si>
  <si>
    <t>Bazar YCSA</t>
  </si>
  <si>
    <t>Manutenção e Conservação Veleiros e botes da Escola de Vela</t>
  </si>
  <si>
    <t>Manutenção botes, lanchas e veleiros da flotilha</t>
  </si>
  <si>
    <t>Bazar de Natal</t>
  </si>
  <si>
    <t>CONFEDERAÇÃO BRAS VELA - ASSOCIAÇÃO GUARAPIRANGA</t>
  </si>
  <si>
    <t>Total 2023</t>
  </si>
  <si>
    <t>Proprietário - desconto 30%</t>
  </si>
  <si>
    <t>Proprietário - desconto 50%</t>
  </si>
  <si>
    <t>Proprietário - desconto 90%</t>
  </si>
  <si>
    <t xml:space="preserve">Veterano pagante </t>
  </si>
  <si>
    <t>proposta 2024 - anual</t>
  </si>
  <si>
    <t>Esportista</t>
  </si>
  <si>
    <t>Novos sócios</t>
  </si>
  <si>
    <t>Férias + encargos</t>
  </si>
  <si>
    <t>13º salario + encargos</t>
  </si>
  <si>
    <t>Férias (1/3 + encargos)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</si>
</sst>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#,##0.00"/>
    <numFmt numFmtId="166" formatCode="&quot;R$&quot;\ #,##0.00"/>
    <numFmt numFmtId="167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7">
    <xf numFmtId="0" fontId="0" fillId="0" borderId="0" xfId="0"/>
    <xf numFmtId="4" fontId="0" fillId="0" borderId="0" xfId="0" applyNumberFormat="1"/>
    <xf numFmtId="43" fontId="0" fillId="0" borderId="0" xfId="0" applyNumberFormat="1"/>
    <xf numFmtId="44" fontId="0" fillId="0" borderId="0" xfId="3" applyFont="1"/>
    <xf numFmtId="43" fontId="0" fillId="0" borderId="0" xfId="1" applyFont="1" applyBorder="1"/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2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44" fontId="2" fillId="0" borderId="0" xfId="3" applyFont="1" applyAlignment="1">
      <alignment horizontal="center"/>
    </xf>
    <xf numFmtId="43" fontId="0" fillId="0" borderId="0" xfId="1" applyFont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4" fontId="0" fillId="0" borderId="0" xfId="0" applyNumberForma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1" xfId="0" applyBorder="1"/>
    <xf numFmtId="0" fontId="0" fillId="6" borderId="5" xfId="0" applyFill="1" applyBorder="1"/>
    <xf numFmtId="4" fontId="0" fillId="0" borderId="0" xfId="0" applyNumberFormat="1" applyAlignment="1">
      <alignment horizontal="left" indent="2"/>
    </xf>
    <xf numFmtId="0" fontId="0" fillId="0" borderId="0" xfId="0" applyAlignment="1">
      <alignment horizontal="left" indent="2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left" indent="1"/>
    </xf>
    <xf numFmtId="4" fontId="0" fillId="0" borderId="8" xfId="0" applyNumberFormat="1" applyBorder="1"/>
    <xf numFmtId="0" fontId="0" fillId="0" borderId="7" xfId="0" applyBorder="1" applyAlignment="1">
      <alignment horizontal="left" indent="2"/>
    </xf>
    <xf numFmtId="43" fontId="0" fillId="0" borderId="8" xfId="1" applyFont="1" applyBorder="1"/>
    <xf numFmtId="4" fontId="0" fillId="0" borderId="7" xfId="0" applyNumberFormat="1" applyBorder="1" applyAlignment="1">
      <alignment horizontal="left" indent="1"/>
    </xf>
    <xf numFmtId="0" fontId="0" fillId="0" borderId="9" xfId="0" applyBorder="1"/>
    <xf numFmtId="4" fontId="0" fillId="0" borderId="10" xfId="0" applyNumberFormat="1" applyBorder="1"/>
    <xf numFmtId="4" fontId="3" fillId="0" borderId="7" xfId="0" applyNumberFormat="1" applyFont="1" applyBorder="1" applyAlignment="1">
      <alignment horizontal="center"/>
    </xf>
    <xf numFmtId="0" fontId="0" fillId="4" borderId="0" xfId="0" applyFill="1"/>
    <xf numFmtId="43" fontId="0" fillId="4" borderId="0" xfId="0" applyNumberFormat="1" applyFill="1"/>
    <xf numFmtId="167" fontId="0" fillId="0" borderId="0" xfId="2" applyNumberFormat="1" applyFont="1" applyBorder="1" applyAlignment="1">
      <alignment horizontal="center"/>
    </xf>
    <xf numFmtId="0" fontId="0" fillId="4" borderId="1" xfId="0" applyFill="1" applyBorder="1"/>
    <xf numFmtId="44" fontId="0" fillId="0" borderId="1" xfId="3" applyFont="1" applyBorder="1" applyAlignment="1">
      <alignment horizontal="right"/>
    </xf>
    <xf numFmtId="44" fontId="4" fillId="3" borderId="1" xfId="3" applyFont="1" applyFill="1" applyBorder="1" applyAlignment="1">
      <alignment horizontal="right" vertical="center" wrapText="1"/>
    </xf>
    <xf numFmtId="44" fontId="4" fillId="5" borderId="1" xfId="3" applyFont="1" applyFill="1" applyBorder="1" applyAlignment="1">
      <alignment horizontal="right" vertical="center"/>
    </xf>
    <xf numFmtId="44" fontId="4" fillId="6" borderId="1" xfId="3" applyFont="1" applyFill="1" applyBorder="1" applyAlignment="1">
      <alignment horizontal="right" vertical="center"/>
    </xf>
    <xf numFmtId="44" fontId="2" fillId="7" borderId="1" xfId="3" applyFont="1" applyFill="1" applyBorder="1" applyAlignment="1">
      <alignment horizontal="right" vertical="center"/>
    </xf>
    <xf numFmtId="43" fontId="0" fillId="0" borderId="1" xfId="0" applyNumberFormat="1" applyBorder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4" fillId="5" borderId="1" xfId="0" applyFont="1" applyFill="1" applyBorder="1" applyAlignment="1">
      <alignment vertical="center" wrapText="1"/>
    </xf>
    <xf numFmtId="164" fontId="4" fillId="5" borderId="1" xfId="1" applyNumberFormat="1" applyFont="1" applyFill="1" applyBorder="1"/>
    <xf numFmtId="0" fontId="2" fillId="6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164" fontId="4" fillId="7" borderId="1" xfId="1" applyNumberFormat="1" applyFont="1" applyFill="1" applyBorder="1"/>
    <xf numFmtId="0" fontId="5" fillId="0" borderId="1" xfId="0" applyFont="1" applyBorder="1" applyAlignment="1">
      <alignment vertical="center" wrapText="1"/>
    </xf>
    <xf numFmtId="166" fontId="0" fillId="0" borderId="0" xfId="0" applyNumberFormat="1"/>
    <xf numFmtId="10" fontId="2" fillId="0" borderId="0" xfId="0" applyNumberFormat="1" applyFont="1" applyAlignment="1">
      <alignment horizontal="center"/>
    </xf>
    <xf numFmtId="0" fontId="2" fillId="8" borderId="0" xfId="0" applyFont="1" applyFill="1" applyAlignment="1">
      <alignment horizontal="center"/>
    </xf>
    <xf numFmtId="165" fontId="2" fillId="8" borderId="0" xfId="0" applyNumberFormat="1" applyFont="1" applyFill="1" applyAlignment="1">
      <alignment horizontal="center"/>
    </xf>
    <xf numFmtId="0" fontId="2" fillId="8" borderId="0" xfId="0" applyFont="1" applyFill="1" applyAlignment="1">
      <alignment horizontal="center" wrapText="1"/>
    </xf>
    <xf numFmtId="166" fontId="2" fillId="8" borderId="0" xfId="0" applyNumberFormat="1" applyFont="1" applyFill="1"/>
    <xf numFmtId="17" fontId="2" fillId="2" borderId="13" xfId="1" applyNumberFormat="1" applyFont="1" applyFill="1" applyBorder="1" applyAlignment="1">
      <alignment horizontal="center" vertical="center" wrapText="1"/>
    </xf>
    <xf numFmtId="44" fontId="0" fillId="0" borderId="0" xfId="0" applyNumberFormat="1"/>
    <xf numFmtId="0" fontId="4" fillId="9" borderId="1" xfId="0" applyFont="1" applyFill="1" applyBorder="1" applyAlignment="1">
      <alignment vertical="center" wrapText="1"/>
    </xf>
    <xf numFmtId="44" fontId="4" fillId="9" borderId="1" xfId="3" applyFont="1" applyFill="1" applyBorder="1" applyAlignment="1">
      <alignment horizontal="right" vertical="center" wrapText="1"/>
    </xf>
    <xf numFmtId="0" fontId="5" fillId="0" borderId="1" xfId="0" applyFont="1" applyBorder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0" fillId="0" borderId="0" xfId="0" applyFill="1"/>
    <xf numFmtId="44" fontId="0" fillId="0" borderId="1" xfId="3" applyFont="1" applyFill="1" applyBorder="1"/>
    <xf numFmtId="44" fontId="0" fillId="0" borderId="1" xfId="3" applyFont="1" applyBorder="1"/>
    <xf numFmtId="0" fontId="0" fillId="0" borderId="0" xfId="0" applyFill="1" applyAlignment="1">
      <alignment horizontal="center"/>
    </xf>
    <xf numFmtId="165" fontId="0" fillId="0" borderId="0" xfId="0" applyNumberFormat="1" applyFill="1" applyAlignment="1">
      <alignment horizontal="center"/>
    </xf>
    <xf numFmtId="166" fontId="0" fillId="0" borderId="0" xfId="0" applyNumberFormat="1" applyFill="1"/>
    <xf numFmtId="166" fontId="0" fillId="0" borderId="0" xfId="0" applyNumberFormat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5"/>
  <sheetViews>
    <sheetView topLeftCell="B1" zoomScaleNormal="80" workbookViewId="0">
      <selection activeCell="C13" sqref="C13"/>
    </sheetView>
  </sheetViews>
  <sheetFormatPr defaultColWidth="8.7109375" defaultRowHeight="15" x14ac:dyDescent="0.25"/>
  <cols>
    <col min="1" max="1" width="14.28515625" customWidth="1"/>
    <col min="2" max="2" width="34.28515625" bestFit="1" customWidth="1"/>
    <col min="3" max="4" width="13.7109375" bestFit="1" customWidth="1"/>
    <col min="5" max="5" width="22.42578125" customWidth="1"/>
    <col min="6" max="7" width="13.7109375" bestFit="1" customWidth="1"/>
    <col min="8" max="8" width="15.42578125" customWidth="1"/>
    <col min="9" max="9" width="13.28515625" bestFit="1" customWidth="1"/>
    <col min="12" max="12" width="13.28515625" bestFit="1" customWidth="1"/>
    <col min="13" max="13" width="11.42578125" bestFit="1" customWidth="1"/>
  </cols>
  <sheetData>
    <row r="1" spans="2:13" ht="22.5" customHeight="1" thickBot="1" x14ac:dyDescent="0.3"/>
    <row r="2" spans="2:13" ht="15.75" thickBot="1" x14ac:dyDescent="0.3">
      <c r="B2" s="75" t="s">
        <v>0</v>
      </c>
      <c r="C2" s="74"/>
      <c r="D2" s="76"/>
      <c r="E2" s="74" t="s">
        <v>115</v>
      </c>
      <c r="F2" s="74"/>
      <c r="G2" s="74"/>
      <c r="H2" s="19" t="s">
        <v>148</v>
      </c>
    </row>
    <row r="3" spans="2:13" x14ac:dyDescent="0.25">
      <c r="B3" s="22"/>
      <c r="D3" s="23"/>
      <c r="H3" s="13"/>
    </row>
    <row r="4" spans="2:13" x14ac:dyDescent="0.25">
      <c r="B4" s="24" t="s">
        <v>1</v>
      </c>
      <c r="C4" s="4">
        <f>SUM(C6:C18)+0.3</f>
        <v>4869266.8577700006</v>
      </c>
      <c r="D4" s="25"/>
      <c r="E4" s="17" t="s">
        <v>146</v>
      </c>
      <c r="F4" s="2">
        <f>SUM(F6:F16)</f>
        <v>5043772.9927500002</v>
      </c>
      <c r="H4" s="14">
        <f>C4-F4</f>
        <v>-174506.13497999962</v>
      </c>
      <c r="I4" s="2"/>
      <c r="L4" s="2"/>
      <c r="M4" s="2"/>
    </row>
    <row r="5" spans="2:13" x14ac:dyDescent="0.25">
      <c r="B5" s="24"/>
      <c r="C5" s="4"/>
      <c r="D5" s="23"/>
      <c r="E5" s="17"/>
      <c r="H5" s="14"/>
      <c r="L5" s="2"/>
      <c r="M5" s="2"/>
    </row>
    <row r="6" spans="2:13" x14ac:dyDescent="0.25">
      <c r="B6" s="24" t="s">
        <v>2</v>
      </c>
      <c r="C6" s="4">
        <f>D7+D8</f>
        <v>3693483.25447</v>
      </c>
      <c r="D6" s="25"/>
      <c r="E6" s="17" t="s">
        <v>121</v>
      </c>
      <c r="F6" s="2">
        <f>SUM(G7:G11)</f>
        <v>3211707.1121499999</v>
      </c>
      <c r="H6" s="14">
        <f t="shared" ref="H6:H16" si="0">C6-F6</f>
        <v>481776.1423200001</v>
      </c>
      <c r="I6" s="2"/>
    </row>
    <row r="7" spans="2:13" x14ac:dyDescent="0.25">
      <c r="B7" s="26" t="s">
        <v>141</v>
      </c>
      <c r="C7" s="4"/>
      <c r="D7" s="27">
        <f>Budget!B9</f>
        <v>2522388.0104700001</v>
      </c>
      <c r="E7" s="20" t="s">
        <v>116</v>
      </c>
      <c r="G7" s="4">
        <f>Budget!B49</f>
        <v>1666312.5333499999</v>
      </c>
      <c r="H7" s="14"/>
      <c r="I7" s="1"/>
    </row>
    <row r="8" spans="2:13" x14ac:dyDescent="0.25">
      <c r="B8" s="26" t="s">
        <v>145</v>
      </c>
      <c r="C8" s="4"/>
      <c r="D8" s="27">
        <f>Budget!B14</f>
        <v>1171095.2440000002</v>
      </c>
      <c r="E8" s="20" t="s">
        <v>117</v>
      </c>
      <c r="G8" s="4">
        <f>Budget!B62+Budget!B64+Budget!B72+Budget!B79+Budget!B142</f>
        <v>1240528.7864000001</v>
      </c>
      <c r="H8" s="14"/>
    </row>
    <row r="9" spans="2:13" x14ac:dyDescent="0.25">
      <c r="B9" s="24"/>
      <c r="C9" s="4"/>
      <c r="D9" s="25"/>
      <c r="E9" s="21" t="s">
        <v>118</v>
      </c>
      <c r="G9" s="4">
        <f>Budget!B146</f>
        <v>175000</v>
      </c>
      <c r="H9" s="14"/>
    </row>
    <row r="10" spans="2:13" x14ac:dyDescent="0.25">
      <c r="B10" s="31" t="e">
        <f>D7+SUM(Budget!#REF!)</f>
        <v>#REF!</v>
      </c>
      <c r="C10" s="4"/>
      <c r="D10" s="25"/>
      <c r="E10" s="21" t="s">
        <v>119</v>
      </c>
      <c r="G10" s="4">
        <f>Budget!B152</f>
        <v>33019.674899999998</v>
      </c>
      <c r="H10" s="14"/>
    </row>
    <row r="11" spans="2:13" x14ac:dyDescent="0.25">
      <c r="B11" s="24"/>
      <c r="C11" s="4"/>
      <c r="D11" s="25"/>
      <c r="E11" s="21" t="s">
        <v>120</v>
      </c>
      <c r="G11" s="4">
        <f>Budget!B104</f>
        <v>96846.117500000008</v>
      </c>
      <c r="H11" s="14"/>
    </row>
    <row r="12" spans="2:13" x14ac:dyDescent="0.25">
      <c r="B12" s="24"/>
      <c r="D12" s="23"/>
      <c r="E12" s="17"/>
      <c r="H12" s="13"/>
    </row>
    <row r="13" spans="2:13" x14ac:dyDescent="0.25">
      <c r="B13" s="24" t="s">
        <v>122</v>
      </c>
      <c r="C13" s="4">
        <f>Budget!B23</f>
        <v>589000</v>
      </c>
      <c r="D13" s="25"/>
      <c r="E13" s="16"/>
      <c r="F13" s="4">
        <f>Budget!B110</f>
        <v>593104.92319999996</v>
      </c>
      <c r="H13" s="14">
        <f t="shared" si="0"/>
        <v>-4104.9231999999611</v>
      </c>
      <c r="I13" s="2"/>
    </row>
    <row r="14" spans="2:13" x14ac:dyDescent="0.25">
      <c r="B14" s="24" t="s">
        <v>123</v>
      </c>
      <c r="C14" s="4">
        <f>Budget!B35</f>
        <v>443655.68070000008</v>
      </c>
      <c r="D14" s="25"/>
      <c r="E14" s="16"/>
      <c r="F14" s="4">
        <f>Budget!B128</f>
        <v>1033960.9574000001</v>
      </c>
      <c r="H14" s="14">
        <f t="shared" si="0"/>
        <v>-590305.27670000005</v>
      </c>
      <c r="I14" s="2"/>
    </row>
    <row r="15" spans="2:13" x14ac:dyDescent="0.25">
      <c r="B15" s="24" t="s">
        <v>159</v>
      </c>
      <c r="C15" s="4">
        <f>Budget!B42</f>
        <v>105127.6226</v>
      </c>
      <c r="D15" s="25"/>
      <c r="E15" s="16"/>
      <c r="F15" s="4">
        <f>Budget!B89</f>
        <v>205000</v>
      </c>
      <c r="H15" s="14">
        <f t="shared" si="0"/>
        <v>-99872.377399999998</v>
      </c>
      <c r="I15" s="2"/>
    </row>
    <row r="16" spans="2:13" x14ac:dyDescent="0.25">
      <c r="B16" s="28"/>
      <c r="C16" s="4"/>
      <c r="D16" s="25"/>
      <c r="E16" s="16"/>
      <c r="F16" s="4"/>
      <c r="H16" s="14">
        <f t="shared" si="0"/>
        <v>0</v>
      </c>
      <c r="I16" s="2"/>
    </row>
    <row r="17" spans="2:9" x14ac:dyDescent="0.25">
      <c r="B17" s="28"/>
      <c r="C17" s="4"/>
      <c r="D17" s="25"/>
      <c r="E17" s="1"/>
      <c r="F17" s="4"/>
      <c r="H17" s="14"/>
      <c r="I17" s="2"/>
    </row>
    <row r="18" spans="2:9" x14ac:dyDescent="0.25">
      <c r="B18" s="24" t="s">
        <v>113</v>
      </c>
      <c r="C18" s="4">
        <f>Budget!B28</f>
        <v>38000</v>
      </c>
      <c r="D18" s="25"/>
      <c r="G18" s="4"/>
      <c r="H18" s="14">
        <f>C18-F11</f>
        <v>38000</v>
      </c>
    </row>
    <row r="19" spans="2:9" ht="15.75" thickBot="1" x14ac:dyDescent="0.3">
      <c r="B19" s="29"/>
      <c r="C19" s="5"/>
      <c r="D19" s="30"/>
      <c r="E19" s="5"/>
      <c r="F19" s="5"/>
      <c r="G19" s="5"/>
      <c r="H19" s="15"/>
    </row>
    <row r="20" spans="2:9" x14ac:dyDescent="0.25">
      <c r="C20" s="12"/>
    </row>
    <row r="21" spans="2:9" x14ac:dyDescent="0.25">
      <c r="B21" t="s">
        <v>149</v>
      </c>
      <c r="C21" s="34">
        <v>7.4999999999999997E-2</v>
      </c>
    </row>
    <row r="25" spans="2:9" x14ac:dyDescent="0.25">
      <c r="D25" s="32"/>
      <c r="E25" s="32"/>
      <c r="F25" s="33"/>
      <c r="G25" s="32"/>
      <c r="H25" s="32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155"/>
  <sheetViews>
    <sheetView tabSelected="1" topLeftCell="A2" zoomScale="110" zoomScaleNormal="110" workbookViewId="0">
      <pane xSplit="1" ySplit="2" topLeftCell="B140" activePane="bottomRight" state="frozen"/>
      <selection activeCell="A2" sqref="A2"/>
      <selection pane="topRight" activeCell="BG2" sqref="BG2"/>
      <selection pane="bottomLeft" activeCell="A6" sqref="A6"/>
      <selection pane="bottomRight" activeCell="B20" sqref="B20"/>
    </sheetView>
  </sheetViews>
  <sheetFormatPr defaultColWidth="8.7109375" defaultRowHeight="15" x14ac:dyDescent="0.25"/>
  <cols>
    <col min="1" max="1" width="78.5703125" customWidth="1"/>
    <col min="2" max="2" width="24.5703125" customWidth="1"/>
    <col min="3" max="3" width="16" bestFit="1" customWidth="1"/>
  </cols>
  <sheetData>
    <row r="1" spans="1:3" ht="26.25" customHeight="1" x14ac:dyDescent="0.25"/>
    <row r="2" spans="1:3" ht="26.25" hidden="1" customHeight="1" x14ac:dyDescent="0.25">
      <c r="B2">
        <v>1.06</v>
      </c>
    </row>
    <row r="3" spans="1:3" ht="89.25" customHeight="1" x14ac:dyDescent="0.25">
      <c r="A3" s="42"/>
      <c r="B3" s="59" t="s">
        <v>172</v>
      </c>
    </row>
    <row r="4" spans="1:3" x14ac:dyDescent="0.25">
      <c r="A4" s="43" t="s">
        <v>0</v>
      </c>
      <c r="B4" s="37">
        <v>5089266.5577700008</v>
      </c>
    </row>
    <row r="5" spans="1:3" x14ac:dyDescent="0.25">
      <c r="A5" s="41"/>
      <c r="B5" s="36"/>
    </row>
    <row r="6" spans="1:3" x14ac:dyDescent="0.25">
      <c r="A6" s="43" t="s">
        <v>1</v>
      </c>
      <c r="B6" s="37">
        <v>4869266.5577700008</v>
      </c>
    </row>
    <row r="7" spans="1:3" x14ac:dyDescent="0.25">
      <c r="A7" s="41"/>
      <c r="B7" s="36"/>
    </row>
    <row r="8" spans="1:3" x14ac:dyDescent="0.25">
      <c r="A8" s="61" t="s">
        <v>141</v>
      </c>
      <c r="B8" s="62">
        <v>3693483.25447</v>
      </c>
    </row>
    <row r="9" spans="1:3" x14ac:dyDescent="0.25">
      <c r="A9" s="43" t="s">
        <v>2</v>
      </c>
      <c r="B9" s="37">
        <v>2522388.0104700001</v>
      </c>
    </row>
    <row r="10" spans="1:3" x14ac:dyDescent="0.25">
      <c r="A10" s="64" t="s">
        <v>3</v>
      </c>
      <c r="B10" s="68">
        <v>2557838.3805</v>
      </c>
      <c r="C10" s="60"/>
    </row>
    <row r="11" spans="1:3" x14ac:dyDescent="0.25">
      <c r="A11" s="64" t="s">
        <v>4</v>
      </c>
      <c r="B11" s="68">
        <v>125553.11999999997</v>
      </c>
    </row>
    <row r="12" spans="1:3" x14ac:dyDescent="0.25">
      <c r="A12" s="18" t="s">
        <v>21</v>
      </c>
      <c r="B12" s="68">
        <v>0</v>
      </c>
    </row>
    <row r="13" spans="1:3" x14ac:dyDescent="0.25">
      <c r="A13" s="18" t="s">
        <v>12</v>
      </c>
      <c r="B13" s="68">
        <v>-161003.49002999999</v>
      </c>
    </row>
    <row r="14" spans="1:3" ht="15.75" customHeight="1" x14ac:dyDescent="0.25">
      <c r="A14" s="43" t="s">
        <v>145</v>
      </c>
      <c r="B14" s="37">
        <v>1171095.2440000002</v>
      </c>
    </row>
    <row r="15" spans="1:3" x14ac:dyDescent="0.25">
      <c r="A15" s="18" t="s">
        <v>5</v>
      </c>
      <c r="B15" s="68">
        <v>1020446.4339000003</v>
      </c>
    </row>
    <row r="16" spans="1:3" x14ac:dyDescent="0.25">
      <c r="A16" s="44" t="s">
        <v>6</v>
      </c>
      <c r="B16" s="68">
        <v>19165.6374</v>
      </c>
    </row>
    <row r="17" spans="1:2" x14ac:dyDescent="0.25">
      <c r="A17" s="44" t="s">
        <v>7</v>
      </c>
      <c r="B17" s="68">
        <v>15566.942700000003</v>
      </c>
    </row>
    <row r="18" spans="1:2" x14ac:dyDescent="0.25">
      <c r="A18" s="18" t="s">
        <v>8</v>
      </c>
      <c r="B18" s="68">
        <v>3339</v>
      </c>
    </row>
    <row r="19" spans="1:2" x14ac:dyDescent="0.25">
      <c r="A19" s="65" t="s">
        <v>142</v>
      </c>
      <c r="B19" s="68">
        <v>97000</v>
      </c>
    </row>
    <row r="20" spans="1:2" x14ac:dyDescent="0.25">
      <c r="A20" s="18" t="s">
        <v>143</v>
      </c>
      <c r="B20" s="68"/>
    </row>
    <row r="21" spans="1:2" x14ac:dyDescent="0.25">
      <c r="A21" s="65" t="s">
        <v>22</v>
      </c>
      <c r="B21" s="68">
        <v>961.95</v>
      </c>
    </row>
    <row r="22" spans="1:2" x14ac:dyDescent="0.25">
      <c r="A22" s="18" t="s">
        <v>132</v>
      </c>
      <c r="B22" s="68">
        <v>14615.28</v>
      </c>
    </row>
    <row r="23" spans="1:2" x14ac:dyDescent="0.25">
      <c r="A23" s="43" t="s">
        <v>13</v>
      </c>
      <c r="B23" s="37">
        <v>589000</v>
      </c>
    </row>
    <row r="24" spans="1:2" x14ac:dyDescent="0.25">
      <c r="A24" s="44" t="s">
        <v>14</v>
      </c>
      <c r="B24" s="68">
        <v>244000</v>
      </c>
    </row>
    <row r="25" spans="1:2" x14ac:dyDescent="0.25">
      <c r="A25" s="44" t="s">
        <v>15</v>
      </c>
      <c r="B25" s="68">
        <v>90000</v>
      </c>
    </row>
    <row r="26" spans="1:2" x14ac:dyDescent="0.25">
      <c r="A26" s="44" t="s">
        <v>147</v>
      </c>
      <c r="B26" s="68">
        <v>51000</v>
      </c>
    </row>
    <row r="27" spans="1:2" x14ac:dyDescent="0.25">
      <c r="A27" s="18" t="s">
        <v>16</v>
      </c>
      <c r="B27" s="68">
        <v>204000</v>
      </c>
    </row>
    <row r="28" spans="1:2" x14ac:dyDescent="0.25">
      <c r="A28" s="43" t="s">
        <v>113</v>
      </c>
      <c r="B28" s="37">
        <v>38000</v>
      </c>
    </row>
    <row r="29" spans="1:2" x14ac:dyDescent="0.25">
      <c r="A29" s="63" t="s">
        <v>17</v>
      </c>
      <c r="B29" s="68">
        <v>38000</v>
      </c>
    </row>
    <row r="30" spans="1:2" x14ac:dyDescent="0.25">
      <c r="A30" s="43" t="s">
        <v>18</v>
      </c>
      <c r="B30" s="37">
        <v>220000</v>
      </c>
    </row>
    <row r="31" spans="1:2" x14ac:dyDescent="0.25">
      <c r="A31" s="65" t="s">
        <v>19</v>
      </c>
      <c r="B31" s="68">
        <v>140000</v>
      </c>
    </row>
    <row r="32" spans="1:2" x14ac:dyDescent="0.25">
      <c r="A32" s="65" t="s">
        <v>24</v>
      </c>
      <c r="B32" s="68">
        <v>50000</v>
      </c>
    </row>
    <row r="33" spans="1:2" x14ac:dyDescent="0.25">
      <c r="A33" s="65" t="s">
        <v>20</v>
      </c>
      <c r="B33" s="68">
        <v>30000</v>
      </c>
    </row>
    <row r="34" spans="1:2" x14ac:dyDescent="0.25">
      <c r="A34" s="65" t="s">
        <v>23</v>
      </c>
      <c r="B34" s="68"/>
    </row>
    <row r="35" spans="1:2" x14ac:dyDescent="0.25">
      <c r="A35" s="43" t="s">
        <v>25</v>
      </c>
      <c r="B35" s="37">
        <v>443655.68070000008</v>
      </c>
    </row>
    <row r="36" spans="1:2" x14ac:dyDescent="0.25">
      <c r="A36" s="18" t="s">
        <v>101</v>
      </c>
      <c r="B36" s="68">
        <v>14824.603499999999</v>
      </c>
    </row>
    <row r="37" spans="1:2" x14ac:dyDescent="0.25">
      <c r="A37" s="18" t="s">
        <v>139</v>
      </c>
      <c r="B37" s="68">
        <v>20622.427199999998</v>
      </c>
    </row>
    <row r="38" spans="1:2" x14ac:dyDescent="0.25">
      <c r="A38" s="18" t="s">
        <v>99</v>
      </c>
      <c r="B38" s="68">
        <v>0</v>
      </c>
    </row>
    <row r="39" spans="1:2" x14ac:dyDescent="0.25">
      <c r="A39" s="18" t="s">
        <v>110</v>
      </c>
      <c r="B39" s="68">
        <v>23166.3</v>
      </c>
    </row>
    <row r="40" spans="1:2" x14ac:dyDescent="0.25">
      <c r="A40" s="18" t="s">
        <v>155</v>
      </c>
      <c r="B40" s="68">
        <v>0</v>
      </c>
    </row>
    <row r="41" spans="1:2" x14ac:dyDescent="0.25">
      <c r="A41" s="35" t="s">
        <v>161</v>
      </c>
      <c r="B41" s="68">
        <v>385042.35000000009</v>
      </c>
    </row>
    <row r="42" spans="1:2" x14ac:dyDescent="0.25">
      <c r="A42" s="43" t="s">
        <v>144</v>
      </c>
      <c r="B42" s="37">
        <v>105127.6226</v>
      </c>
    </row>
    <row r="43" spans="1:2" x14ac:dyDescent="0.25">
      <c r="A43" s="65" t="s">
        <v>9</v>
      </c>
      <c r="B43" s="68">
        <v>0</v>
      </c>
    </row>
    <row r="44" spans="1:2" x14ac:dyDescent="0.25">
      <c r="A44" s="65" t="s">
        <v>10</v>
      </c>
      <c r="B44" s="68">
        <v>28826.922600000002</v>
      </c>
    </row>
    <row r="45" spans="1:2" x14ac:dyDescent="0.25">
      <c r="A45" s="65" t="s">
        <v>11</v>
      </c>
      <c r="B45" s="68">
        <v>74300.7</v>
      </c>
    </row>
    <row r="46" spans="1:2" x14ac:dyDescent="0.25">
      <c r="A46" s="65" t="s">
        <v>162</v>
      </c>
      <c r="B46" s="68">
        <v>2000</v>
      </c>
    </row>
    <row r="47" spans="1:2" x14ac:dyDescent="0.25">
      <c r="A47" s="45" t="s">
        <v>26</v>
      </c>
      <c r="B47" s="38">
        <v>5043772.9927499993</v>
      </c>
    </row>
    <row r="48" spans="1:2" x14ac:dyDescent="0.25">
      <c r="A48" s="46" t="s">
        <v>27</v>
      </c>
      <c r="B48" s="38">
        <v>2906841.3197499998</v>
      </c>
    </row>
    <row r="49" spans="1:3" x14ac:dyDescent="0.25">
      <c r="A49" s="47" t="s">
        <v>28</v>
      </c>
      <c r="B49" s="39">
        <v>1666312.5333499999</v>
      </c>
    </row>
    <row r="50" spans="1:3" x14ac:dyDescent="0.25">
      <c r="A50" s="48" t="s">
        <v>29</v>
      </c>
      <c r="B50" s="68">
        <v>936000</v>
      </c>
      <c r="C50" s="60"/>
    </row>
    <row r="51" spans="1:3" x14ac:dyDescent="0.25">
      <c r="A51" s="48" t="s">
        <v>100</v>
      </c>
      <c r="B51" s="68"/>
    </row>
    <row r="52" spans="1:3" x14ac:dyDescent="0.25">
      <c r="A52" s="48" t="s">
        <v>30</v>
      </c>
      <c r="B52" s="68">
        <v>30000</v>
      </c>
    </row>
    <row r="53" spans="1:3" x14ac:dyDescent="0.25">
      <c r="A53" s="48" t="s">
        <v>31</v>
      </c>
      <c r="B53" s="68">
        <v>324500</v>
      </c>
    </row>
    <row r="54" spans="1:3" x14ac:dyDescent="0.25">
      <c r="A54" s="66" t="s">
        <v>32</v>
      </c>
      <c r="B54" s="68">
        <v>30000</v>
      </c>
    </row>
    <row r="55" spans="1:3" x14ac:dyDescent="0.25">
      <c r="A55" s="66" t="s">
        <v>177</v>
      </c>
      <c r="B55" s="68">
        <v>52718</v>
      </c>
    </row>
    <row r="56" spans="1:3" x14ac:dyDescent="0.25">
      <c r="A56" s="66" t="s">
        <v>176</v>
      </c>
      <c r="B56" s="68">
        <v>94328</v>
      </c>
    </row>
    <row r="57" spans="1:3" ht="15.75" customHeight="1" x14ac:dyDescent="0.25">
      <c r="A57" s="66" t="s">
        <v>96</v>
      </c>
      <c r="B57" s="68">
        <v>30661.512299999995</v>
      </c>
    </row>
    <row r="58" spans="1:3" x14ac:dyDescent="0.25">
      <c r="A58" s="66" t="s">
        <v>97</v>
      </c>
      <c r="B58" s="68">
        <v>93641.0625</v>
      </c>
    </row>
    <row r="59" spans="1:3" x14ac:dyDescent="0.25">
      <c r="A59" s="66" t="s">
        <v>33</v>
      </c>
      <c r="B59" s="68">
        <v>5000</v>
      </c>
    </row>
    <row r="60" spans="1:3" x14ac:dyDescent="0.25">
      <c r="A60" s="66" t="s">
        <v>34</v>
      </c>
      <c r="B60" s="68">
        <v>19525.152300000002</v>
      </c>
    </row>
    <row r="61" spans="1:3" x14ac:dyDescent="0.25">
      <c r="A61" s="48" t="s">
        <v>35</v>
      </c>
      <c r="B61" s="68">
        <v>49938.806250000016</v>
      </c>
    </row>
    <row r="62" spans="1:3" x14ac:dyDescent="0.25">
      <c r="A62" s="47" t="s">
        <v>36</v>
      </c>
      <c r="B62" s="39">
        <v>56738.545800000014</v>
      </c>
    </row>
    <row r="63" spans="1:3" x14ac:dyDescent="0.25">
      <c r="A63" s="48" t="s">
        <v>36</v>
      </c>
      <c r="B63" s="68">
        <v>56738.545800000014</v>
      </c>
    </row>
    <row r="64" spans="1:3" x14ac:dyDescent="0.25">
      <c r="A64" s="47" t="s">
        <v>37</v>
      </c>
      <c r="B64" s="39">
        <v>209723.05109999998</v>
      </c>
    </row>
    <row r="65" spans="1:2" x14ac:dyDescent="0.25">
      <c r="A65" s="48" t="s">
        <v>38</v>
      </c>
      <c r="B65" s="68">
        <v>100877.08889999999</v>
      </c>
    </row>
    <row r="66" spans="1:2" x14ac:dyDescent="0.25">
      <c r="A66" s="66" t="s">
        <v>39</v>
      </c>
      <c r="B66" s="68">
        <v>15592.1283</v>
      </c>
    </row>
    <row r="67" spans="1:2" x14ac:dyDescent="0.25">
      <c r="A67" s="48" t="s">
        <v>40</v>
      </c>
      <c r="B67" s="68">
        <v>29630.842500000002</v>
      </c>
    </row>
    <row r="68" spans="1:2" x14ac:dyDescent="0.25">
      <c r="A68" s="48" t="s">
        <v>41</v>
      </c>
      <c r="B68" s="68">
        <v>8299.7999999999993</v>
      </c>
    </row>
    <row r="69" spans="1:2" x14ac:dyDescent="0.25">
      <c r="A69" s="48" t="s">
        <v>42</v>
      </c>
      <c r="B69" s="68">
        <v>7787.8836000000001</v>
      </c>
    </row>
    <row r="70" spans="1:2" x14ac:dyDescent="0.25">
      <c r="A70" s="48" t="s">
        <v>43</v>
      </c>
      <c r="B70" s="68">
        <v>45591.850800000007</v>
      </c>
    </row>
    <row r="71" spans="1:2" x14ac:dyDescent="0.25">
      <c r="A71" s="48" t="s">
        <v>44</v>
      </c>
      <c r="B71" s="68">
        <v>1943.4569999999999</v>
      </c>
    </row>
    <row r="72" spans="1:2" x14ac:dyDescent="0.25">
      <c r="A72" s="47" t="s">
        <v>45</v>
      </c>
      <c r="B72" s="39">
        <v>927804.3567</v>
      </c>
    </row>
    <row r="73" spans="1:2" x14ac:dyDescent="0.25">
      <c r="A73" s="48" t="s">
        <v>46</v>
      </c>
      <c r="B73" s="68">
        <v>73903.915499999988</v>
      </c>
    </row>
    <row r="74" spans="1:2" x14ac:dyDescent="0.25">
      <c r="A74" s="48" t="s">
        <v>47</v>
      </c>
      <c r="B74" s="68">
        <v>15000</v>
      </c>
    </row>
    <row r="75" spans="1:2" x14ac:dyDescent="0.25">
      <c r="A75" s="66" t="s">
        <v>138</v>
      </c>
      <c r="B75" s="68">
        <v>30000</v>
      </c>
    </row>
    <row r="76" spans="1:2" x14ac:dyDescent="0.25">
      <c r="A76" s="50" t="s">
        <v>48</v>
      </c>
      <c r="B76" s="68">
        <v>0</v>
      </c>
    </row>
    <row r="77" spans="1:2" ht="16.899999999999999" customHeight="1" x14ac:dyDescent="0.25">
      <c r="A77" s="49" t="s">
        <v>151</v>
      </c>
      <c r="B77" s="68">
        <v>712821.67020000005</v>
      </c>
    </row>
    <row r="78" spans="1:2" x14ac:dyDescent="0.25">
      <c r="A78" s="49" t="s">
        <v>49</v>
      </c>
      <c r="B78" s="68">
        <v>96078.770999999993</v>
      </c>
    </row>
    <row r="79" spans="1:2" x14ac:dyDescent="0.25">
      <c r="A79" s="47" t="s">
        <v>50</v>
      </c>
      <c r="B79" s="39">
        <v>46262.832800000004</v>
      </c>
    </row>
    <row r="80" spans="1:2" x14ac:dyDescent="0.25">
      <c r="A80" s="49" t="s">
        <v>103</v>
      </c>
      <c r="B80" s="68">
        <v>1000</v>
      </c>
    </row>
    <row r="81" spans="1:2" x14ac:dyDescent="0.25">
      <c r="A81" s="48" t="s">
        <v>51</v>
      </c>
      <c r="B81" s="68">
        <v>5000</v>
      </c>
    </row>
    <row r="82" spans="1:2" x14ac:dyDescent="0.25">
      <c r="A82" s="48" t="s">
        <v>52</v>
      </c>
      <c r="B82" s="68">
        <v>3138.6441000000004</v>
      </c>
    </row>
    <row r="83" spans="1:2" x14ac:dyDescent="0.25">
      <c r="A83" s="49" t="s">
        <v>102</v>
      </c>
      <c r="B83" s="68">
        <v>3211.6887000000002</v>
      </c>
    </row>
    <row r="84" spans="1:2" x14ac:dyDescent="0.25">
      <c r="A84" s="48" t="s">
        <v>53</v>
      </c>
      <c r="B84" s="68">
        <v>0</v>
      </c>
    </row>
    <row r="85" spans="1:2" x14ac:dyDescent="0.25">
      <c r="A85" s="48" t="s">
        <v>54</v>
      </c>
      <c r="B85" s="68">
        <v>15000</v>
      </c>
    </row>
    <row r="86" spans="1:2" x14ac:dyDescent="0.25">
      <c r="A86" s="50" t="s">
        <v>55</v>
      </c>
      <c r="B86" s="68">
        <v>13912.5</v>
      </c>
    </row>
    <row r="87" spans="1:2" x14ac:dyDescent="0.25">
      <c r="A87" s="66" t="s">
        <v>56</v>
      </c>
      <c r="B87" s="68">
        <v>5000</v>
      </c>
    </row>
    <row r="88" spans="1:2" x14ac:dyDescent="0.25">
      <c r="A88" s="46" t="s">
        <v>57</v>
      </c>
      <c r="B88" s="38">
        <v>205000</v>
      </c>
    </row>
    <row r="89" spans="1:2" x14ac:dyDescent="0.25">
      <c r="A89" s="47" t="s">
        <v>58</v>
      </c>
      <c r="B89" s="39">
        <v>205000</v>
      </c>
    </row>
    <row r="90" spans="1:2" x14ac:dyDescent="0.25">
      <c r="A90" s="66" t="s">
        <v>59</v>
      </c>
      <c r="B90" s="68">
        <v>75000</v>
      </c>
    </row>
    <row r="91" spans="1:2" x14ac:dyDescent="0.25">
      <c r="A91" s="66" t="s">
        <v>60</v>
      </c>
      <c r="B91" s="68">
        <v>15000</v>
      </c>
    </row>
    <row r="92" spans="1:2" x14ac:dyDescent="0.25">
      <c r="A92" s="48" t="s">
        <v>165</v>
      </c>
      <c r="B92" s="68">
        <v>5000</v>
      </c>
    </row>
    <row r="93" spans="1:2" x14ac:dyDescent="0.25">
      <c r="A93" s="48" t="s">
        <v>61</v>
      </c>
      <c r="B93" s="68">
        <v>0</v>
      </c>
    </row>
    <row r="94" spans="1:2" x14ac:dyDescent="0.25">
      <c r="A94" s="66" t="s">
        <v>62</v>
      </c>
      <c r="B94" s="68">
        <v>16500</v>
      </c>
    </row>
    <row r="95" spans="1:2" x14ac:dyDescent="0.25">
      <c r="A95" s="66" t="s">
        <v>63</v>
      </c>
      <c r="B95" s="68">
        <v>33000</v>
      </c>
    </row>
    <row r="96" spans="1:2" x14ac:dyDescent="0.25">
      <c r="A96" s="66" t="s">
        <v>104</v>
      </c>
      <c r="B96" s="68">
        <v>2000</v>
      </c>
    </row>
    <row r="97" spans="1:2" x14ac:dyDescent="0.25">
      <c r="A97" s="66" t="s">
        <v>105</v>
      </c>
      <c r="B97" s="68">
        <v>3000</v>
      </c>
    </row>
    <row r="98" spans="1:2" x14ac:dyDescent="0.25">
      <c r="A98" s="48" t="s">
        <v>106</v>
      </c>
      <c r="B98" s="68">
        <v>1500</v>
      </c>
    </row>
    <row r="99" spans="1:2" x14ac:dyDescent="0.25">
      <c r="A99" s="48" t="s">
        <v>107</v>
      </c>
      <c r="B99" s="68">
        <v>2000</v>
      </c>
    </row>
    <row r="100" spans="1:2" x14ac:dyDescent="0.25">
      <c r="A100" s="48" t="s">
        <v>108</v>
      </c>
      <c r="B100" s="68">
        <v>2000</v>
      </c>
    </row>
    <row r="101" spans="1:2" x14ac:dyDescent="0.25">
      <c r="A101" s="66" t="s">
        <v>109</v>
      </c>
      <c r="B101" s="68">
        <v>5000</v>
      </c>
    </row>
    <row r="102" spans="1:2" x14ac:dyDescent="0.25">
      <c r="A102" s="48" t="s">
        <v>160</v>
      </c>
      <c r="B102" s="68">
        <v>5000</v>
      </c>
    </row>
    <row r="103" spans="1:2" x14ac:dyDescent="0.25">
      <c r="A103" s="48" t="s">
        <v>65</v>
      </c>
      <c r="B103" s="68">
        <v>40000</v>
      </c>
    </row>
    <row r="104" spans="1:2" x14ac:dyDescent="0.25">
      <c r="A104" s="47" t="s">
        <v>66</v>
      </c>
      <c r="B104" s="39">
        <v>96846.117500000008</v>
      </c>
    </row>
    <row r="105" spans="1:2" x14ac:dyDescent="0.25">
      <c r="A105" s="50" t="s">
        <v>112</v>
      </c>
      <c r="B105" s="68">
        <v>7765.9575000000004</v>
      </c>
    </row>
    <row r="106" spans="1:2" x14ac:dyDescent="0.25">
      <c r="A106" s="50" t="s">
        <v>67</v>
      </c>
      <c r="B106" s="68">
        <v>12720</v>
      </c>
    </row>
    <row r="107" spans="1:2" x14ac:dyDescent="0.25">
      <c r="A107" s="50" t="s">
        <v>68</v>
      </c>
      <c r="B107" s="68">
        <v>53449.440000000002</v>
      </c>
    </row>
    <row r="108" spans="1:2" x14ac:dyDescent="0.25">
      <c r="A108" s="50" t="s">
        <v>69</v>
      </c>
      <c r="B108" s="68">
        <v>19410.72</v>
      </c>
    </row>
    <row r="109" spans="1:2" x14ac:dyDescent="0.25">
      <c r="A109" s="50" t="s">
        <v>166</v>
      </c>
      <c r="B109" s="69">
        <v>3500</v>
      </c>
    </row>
    <row r="110" spans="1:2" x14ac:dyDescent="0.25">
      <c r="A110" s="46" t="s">
        <v>70</v>
      </c>
      <c r="B110" s="38">
        <v>593104.92319999996</v>
      </c>
    </row>
    <row r="111" spans="1:2" x14ac:dyDescent="0.25">
      <c r="A111" s="47" t="s">
        <v>71</v>
      </c>
      <c r="B111" s="39">
        <v>593104.92319999996</v>
      </c>
    </row>
    <row r="112" spans="1:2" x14ac:dyDescent="0.25">
      <c r="A112" s="50" t="s">
        <v>72</v>
      </c>
      <c r="B112" s="68">
        <v>123000</v>
      </c>
    </row>
    <row r="113" spans="1:2" x14ac:dyDescent="0.25">
      <c r="A113" s="50" t="s">
        <v>73</v>
      </c>
      <c r="B113" s="68">
        <v>155600</v>
      </c>
    </row>
    <row r="114" spans="1:2" x14ac:dyDescent="0.25">
      <c r="A114" s="50" t="s">
        <v>31</v>
      </c>
      <c r="B114" s="68">
        <v>93500</v>
      </c>
    </row>
    <row r="115" spans="1:2" x14ac:dyDescent="0.25">
      <c r="A115" s="50" t="s">
        <v>176</v>
      </c>
      <c r="B115" s="68">
        <v>27500</v>
      </c>
    </row>
    <row r="116" spans="1:2" x14ac:dyDescent="0.25">
      <c r="A116" s="50" t="s">
        <v>74</v>
      </c>
      <c r="B116" s="68">
        <v>5000</v>
      </c>
    </row>
    <row r="117" spans="1:2" x14ac:dyDescent="0.25">
      <c r="A117" s="50" t="s">
        <v>175</v>
      </c>
      <c r="B117" s="68">
        <v>16377</v>
      </c>
    </row>
    <row r="118" spans="1:2" x14ac:dyDescent="0.25">
      <c r="A118" s="50" t="s">
        <v>32</v>
      </c>
      <c r="B118" s="68">
        <v>0</v>
      </c>
    </row>
    <row r="119" spans="1:2" ht="15" customHeight="1" x14ac:dyDescent="0.25">
      <c r="A119" s="50" t="s">
        <v>75</v>
      </c>
      <c r="B119" s="68">
        <v>40983.537900000003</v>
      </c>
    </row>
    <row r="120" spans="1:2" ht="15" customHeight="1" x14ac:dyDescent="0.25">
      <c r="A120" s="50" t="s">
        <v>163</v>
      </c>
      <c r="B120" s="68">
        <v>11950.710300000002</v>
      </c>
    </row>
    <row r="121" spans="1:2" x14ac:dyDescent="0.25">
      <c r="A121" s="48" t="s">
        <v>76</v>
      </c>
      <c r="B121" s="68">
        <v>18000</v>
      </c>
    </row>
    <row r="122" spans="1:2" x14ac:dyDescent="0.25">
      <c r="A122" s="50" t="s">
        <v>77</v>
      </c>
      <c r="B122" s="68">
        <v>5000</v>
      </c>
    </row>
    <row r="123" spans="1:2" x14ac:dyDescent="0.25">
      <c r="A123" s="50" t="s">
        <v>98</v>
      </c>
      <c r="B123" s="68">
        <v>5000</v>
      </c>
    </row>
    <row r="124" spans="1:2" x14ac:dyDescent="0.25">
      <c r="A124" s="50" t="s">
        <v>78</v>
      </c>
      <c r="B124" s="68">
        <v>0</v>
      </c>
    </row>
    <row r="125" spans="1:2" x14ac:dyDescent="0.25">
      <c r="A125" s="50" t="s">
        <v>79</v>
      </c>
      <c r="B125" s="68">
        <v>85593.675000000003</v>
      </c>
    </row>
    <row r="126" spans="1:2" x14ac:dyDescent="0.25">
      <c r="A126" s="50" t="s">
        <v>64</v>
      </c>
      <c r="B126" s="68">
        <v>600</v>
      </c>
    </row>
    <row r="127" spans="1:2" x14ac:dyDescent="0.25">
      <c r="A127" s="50" t="s">
        <v>80</v>
      </c>
      <c r="B127" s="68">
        <v>5000</v>
      </c>
    </row>
    <row r="128" spans="1:2" x14ac:dyDescent="0.25">
      <c r="A128" s="46" t="s">
        <v>81</v>
      </c>
      <c r="B128" s="38">
        <v>1033960.9574000001</v>
      </c>
    </row>
    <row r="129" spans="1:2" x14ac:dyDescent="0.25">
      <c r="A129" s="47" t="s">
        <v>82</v>
      </c>
      <c r="B129" s="39">
        <v>1033960.9574000001</v>
      </c>
    </row>
    <row r="130" spans="1:2" x14ac:dyDescent="0.25">
      <c r="A130" s="66" t="s">
        <v>73</v>
      </c>
      <c r="B130" s="68">
        <v>108120</v>
      </c>
    </row>
    <row r="131" spans="1:2" x14ac:dyDescent="0.25">
      <c r="A131" s="66" t="s">
        <v>79</v>
      </c>
      <c r="B131" s="68">
        <v>485223.05070000002</v>
      </c>
    </row>
    <row r="132" spans="1:2" x14ac:dyDescent="0.25">
      <c r="A132" s="66" t="s">
        <v>31</v>
      </c>
      <c r="B132" s="68">
        <v>45408</v>
      </c>
    </row>
    <row r="133" spans="1:2" x14ac:dyDescent="0.25">
      <c r="A133" s="66" t="s">
        <v>175</v>
      </c>
      <c r="B133" s="68">
        <v>7268</v>
      </c>
    </row>
    <row r="134" spans="1:2" x14ac:dyDescent="0.25">
      <c r="A134" s="66" t="s">
        <v>176</v>
      </c>
      <c r="B134" s="68">
        <v>12208</v>
      </c>
    </row>
    <row r="135" spans="1:2" x14ac:dyDescent="0.25">
      <c r="A135" s="48" t="s">
        <v>83</v>
      </c>
      <c r="B135" s="68">
        <v>19647.343799999999</v>
      </c>
    </row>
    <row r="136" spans="1:2" ht="16.149999999999999" customHeight="1" x14ac:dyDescent="0.25">
      <c r="A136" s="50" t="s">
        <v>157</v>
      </c>
      <c r="B136" s="68">
        <v>161377.41570000001</v>
      </c>
    </row>
    <row r="137" spans="1:2" x14ac:dyDescent="0.25">
      <c r="A137" s="50" t="s">
        <v>84</v>
      </c>
      <c r="B137" s="68">
        <v>4847.9258999999993</v>
      </c>
    </row>
    <row r="138" spans="1:2" ht="16.899999999999999" customHeight="1" x14ac:dyDescent="0.25">
      <c r="A138" s="50" t="s">
        <v>156</v>
      </c>
      <c r="B138" s="68">
        <v>43000</v>
      </c>
    </row>
    <row r="139" spans="1:2" x14ac:dyDescent="0.25">
      <c r="A139" s="50" t="s">
        <v>140</v>
      </c>
      <c r="B139" s="68">
        <v>12471.960000000001</v>
      </c>
    </row>
    <row r="140" spans="1:2" x14ac:dyDescent="0.25">
      <c r="A140" s="50" t="s">
        <v>164</v>
      </c>
      <c r="B140" s="68">
        <v>112389.26130000001</v>
      </c>
    </row>
    <row r="141" spans="1:2" s="67" customFormat="1" x14ac:dyDescent="0.25">
      <c r="A141" s="66" t="s">
        <v>158</v>
      </c>
      <c r="B141" s="68">
        <v>22000</v>
      </c>
    </row>
    <row r="142" spans="1:2" x14ac:dyDescent="0.25">
      <c r="A142" s="51" t="s">
        <v>152</v>
      </c>
      <c r="B142" s="40">
        <v>0</v>
      </c>
    </row>
    <row r="143" spans="1:2" x14ac:dyDescent="0.25">
      <c r="A143" s="47" t="s">
        <v>153</v>
      </c>
      <c r="B143" s="39">
        <v>0</v>
      </c>
    </row>
    <row r="144" spans="1:2" x14ac:dyDescent="0.25">
      <c r="A144" s="48" t="s">
        <v>154</v>
      </c>
      <c r="B144" s="68">
        <v>0</v>
      </c>
    </row>
    <row r="145" spans="1:2" x14ac:dyDescent="0.25">
      <c r="A145" s="51" t="s">
        <v>85</v>
      </c>
      <c r="B145" s="40">
        <v>175000</v>
      </c>
    </row>
    <row r="146" spans="1:2" x14ac:dyDescent="0.25">
      <c r="A146" s="47" t="s">
        <v>86</v>
      </c>
      <c r="B146" s="39">
        <v>175000</v>
      </c>
    </row>
    <row r="147" spans="1:2" x14ac:dyDescent="0.25">
      <c r="A147" s="48" t="s">
        <v>87</v>
      </c>
      <c r="B147" s="68">
        <v>15000</v>
      </c>
    </row>
    <row r="148" spans="1:2" ht="16.899999999999999" customHeight="1" x14ac:dyDescent="0.25">
      <c r="A148" s="49" t="s">
        <v>88</v>
      </c>
      <c r="B148" s="68">
        <v>100000</v>
      </c>
    </row>
    <row r="149" spans="1:2" x14ac:dyDescent="0.25">
      <c r="A149" s="48" t="s">
        <v>89</v>
      </c>
      <c r="B149" s="68">
        <v>15000</v>
      </c>
    </row>
    <row r="150" spans="1:2" x14ac:dyDescent="0.25">
      <c r="A150" s="48" t="s">
        <v>90</v>
      </c>
      <c r="B150" s="68">
        <v>30000</v>
      </c>
    </row>
    <row r="151" spans="1:2" x14ac:dyDescent="0.25">
      <c r="A151" s="52" t="s">
        <v>91</v>
      </c>
      <c r="B151" s="68">
        <v>15000</v>
      </c>
    </row>
    <row r="152" spans="1:2" x14ac:dyDescent="0.25">
      <c r="A152" s="47" t="s">
        <v>92</v>
      </c>
      <c r="B152" s="39">
        <v>33019.674899999998</v>
      </c>
    </row>
    <row r="153" spans="1:2" x14ac:dyDescent="0.25">
      <c r="A153" s="48" t="s">
        <v>93</v>
      </c>
      <c r="B153" s="68">
        <v>5000</v>
      </c>
    </row>
    <row r="154" spans="1:2" x14ac:dyDescent="0.25">
      <c r="A154" s="50" t="s">
        <v>94</v>
      </c>
      <c r="B154" s="68">
        <v>25519.674900000002</v>
      </c>
    </row>
    <row r="155" spans="1:2" x14ac:dyDescent="0.25">
      <c r="A155" s="48" t="s">
        <v>95</v>
      </c>
      <c r="B155" s="68">
        <v>2500</v>
      </c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4"/>
  <sheetViews>
    <sheetView zoomScale="125" workbookViewId="0">
      <selection activeCell="M3" sqref="M3"/>
    </sheetView>
  </sheetViews>
  <sheetFormatPr defaultColWidth="8.7109375" defaultRowHeight="15" x14ac:dyDescent="0.25"/>
  <cols>
    <col min="1" max="1" width="33" bestFit="1" customWidth="1"/>
    <col min="2" max="2" width="11.42578125" style="7" bestFit="1" customWidth="1"/>
    <col min="3" max="3" width="17.7109375" style="9" bestFit="1" customWidth="1"/>
    <col min="4" max="4" width="14" style="9" bestFit="1" customWidth="1"/>
    <col min="5" max="5" width="14.7109375" bestFit="1" customWidth="1"/>
    <col min="6" max="6" width="10.42578125" style="3" hidden="1" customWidth="1"/>
    <col min="7" max="7" width="14.28515625" style="3" hidden="1" customWidth="1"/>
    <col min="8" max="8" width="0" hidden="1" customWidth="1"/>
    <col min="9" max="9" width="16.28515625" style="10" hidden="1" customWidth="1"/>
    <col min="10" max="10" width="13.42578125" style="10" hidden="1" customWidth="1"/>
    <col min="11" max="11" width="13.7109375" hidden="1" customWidth="1"/>
    <col min="12" max="12" width="11.28515625" hidden="1" customWidth="1"/>
    <col min="13" max="13" width="13" bestFit="1" customWidth="1"/>
    <col min="14" max="14" width="14.7109375" bestFit="1" customWidth="1"/>
  </cols>
  <sheetData>
    <row r="1" spans="1:14" s="6" customFormat="1" x14ac:dyDescent="0.25">
      <c r="A1" s="55" t="s">
        <v>124</v>
      </c>
      <c r="B1" s="55" t="s">
        <v>125</v>
      </c>
      <c r="C1" s="56" t="s">
        <v>126</v>
      </c>
      <c r="D1" s="56" t="s">
        <v>167</v>
      </c>
      <c r="E1" s="57">
        <v>2024</v>
      </c>
      <c r="F1" s="11" t="s">
        <v>131</v>
      </c>
      <c r="G1" s="11" t="s">
        <v>111</v>
      </c>
      <c r="I1" s="8" t="s">
        <v>133</v>
      </c>
      <c r="J1" s="8" t="s">
        <v>134</v>
      </c>
      <c r="K1" s="6" t="s">
        <v>135</v>
      </c>
      <c r="L1" s="6" t="s">
        <v>136</v>
      </c>
      <c r="M1" s="6">
        <v>1.075</v>
      </c>
    </row>
    <row r="2" spans="1:14" s="6" customFormat="1" hidden="1" x14ac:dyDescent="0.25">
      <c r="C2" s="8"/>
      <c r="D2" s="8"/>
      <c r="E2" s="54"/>
      <c r="F2" s="11"/>
      <c r="G2" s="11"/>
      <c r="I2" s="8"/>
      <c r="J2" s="8"/>
    </row>
    <row r="3" spans="1:14" x14ac:dyDescent="0.25">
      <c r="A3" s="67" t="s">
        <v>127</v>
      </c>
      <c r="B3" s="70">
        <v>210</v>
      </c>
      <c r="C3" s="71">
        <v>884.79</v>
      </c>
      <c r="D3" s="71">
        <f>(C3*12)*B3</f>
        <v>2229670.7999999998</v>
      </c>
      <c r="E3" s="72">
        <f>D3*$M$1</f>
        <v>2396896.11</v>
      </c>
      <c r="G3" s="3">
        <f t="shared" ref="G3:G9" si="0">(F3*B3)*12</f>
        <v>0</v>
      </c>
      <c r="M3" s="53"/>
    </row>
    <row r="4" spans="1:14" x14ac:dyDescent="0.25">
      <c r="A4" s="67" t="s">
        <v>150</v>
      </c>
      <c r="B4" s="70">
        <v>3</v>
      </c>
      <c r="C4" s="71">
        <v>767.02</v>
      </c>
      <c r="D4" s="71">
        <f>(C4*12)*B4</f>
        <v>27612.720000000001</v>
      </c>
      <c r="E4" s="72">
        <f t="shared" ref="E4:E11" si="1">D4*$M$1</f>
        <v>29683.673999999999</v>
      </c>
      <c r="G4" s="3">
        <f t="shared" si="0"/>
        <v>0</v>
      </c>
      <c r="M4" s="53"/>
    </row>
    <row r="5" spans="1:14" x14ac:dyDescent="0.25">
      <c r="A5" s="67" t="s">
        <v>128</v>
      </c>
      <c r="B5" s="70">
        <v>12</v>
      </c>
      <c r="C5" s="71">
        <f>884.79/2</f>
        <v>442.39499999999998</v>
      </c>
      <c r="D5" s="71">
        <f t="shared" ref="D5:D9" si="2">(C5*12)*B5</f>
        <v>63704.88</v>
      </c>
      <c r="E5" s="72">
        <f t="shared" si="1"/>
        <v>68482.745999999999</v>
      </c>
      <c r="G5" s="3">
        <f t="shared" si="0"/>
        <v>0</v>
      </c>
      <c r="M5" s="53"/>
      <c r="N5" s="53"/>
    </row>
    <row r="6" spans="1:14" x14ac:dyDescent="0.25">
      <c r="A6" s="67" t="s">
        <v>168</v>
      </c>
      <c r="B6" s="70">
        <v>5</v>
      </c>
      <c r="C6" s="71">
        <v>619.35</v>
      </c>
      <c r="D6" s="71">
        <f t="shared" si="2"/>
        <v>37161</v>
      </c>
      <c r="E6" s="72">
        <f t="shared" si="1"/>
        <v>39948.074999999997</v>
      </c>
      <c r="G6" s="3">
        <f t="shared" si="0"/>
        <v>0</v>
      </c>
      <c r="M6" s="53"/>
    </row>
    <row r="7" spans="1:14" x14ac:dyDescent="0.25">
      <c r="A7" s="67" t="s">
        <v>169</v>
      </c>
      <c r="B7" s="70">
        <v>2</v>
      </c>
      <c r="C7" s="71">
        <v>442.4</v>
      </c>
      <c r="D7" s="71">
        <f t="shared" si="2"/>
        <v>10617.599999999999</v>
      </c>
      <c r="E7" s="72">
        <f t="shared" si="1"/>
        <v>11413.919999999998</v>
      </c>
      <c r="G7" s="3">
        <f t="shared" si="0"/>
        <v>0</v>
      </c>
      <c r="M7" s="53"/>
    </row>
    <row r="8" spans="1:14" x14ac:dyDescent="0.25">
      <c r="A8" s="67" t="s">
        <v>170</v>
      </c>
      <c r="B8" s="70">
        <v>3</v>
      </c>
      <c r="C8" s="71">
        <v>88.48</v>
      </c>
      <c r="D8" s="71">
        <f t="shared" si="2"/>
        <v>3185.2799999999997</v>
      </c>
      <c r="E8" s="72">
        <f t="shared" si="1"/>
        <v>3424.1759999999995</v>
      </c>
      <c r="G8" s="3">
        <f t="shared" si="0"/>
        <v>0</v>
      </c>
      <c r="M8" s="53"/>
    </row>
    <row r="9" spans="1:14" x14ac:dyDescent="0.25">
      <c r="A9" s="67" t="s">
        <v>171</v>
      </c>
      <c r="B9" s="70">
        <v>2</v>
      </c>
      <c r="C9" s="71">
        <v>88.48</v>
      </c>
      <c r="D9" s="71">
        <f t="shared" si="2"/>
        <v>2123.52</v>
      </c>
      <c r="E9" s="72">
        <f t="shared" si="1"/>
        <v>2282.7840000000001</v>
      </c>
      <c r="G9" s="3">
        <f t="shared" si="0"/>
        <v>0</v>
      </c>
      <c r="M9" s="53"/>
    </row>
    <row r="10" spans="1:14" x14ac:dyDescent="0.25">
      <c r="A10" s="67" t="s">
        <v>137</v>
      </c>
      <c r="B10" s="70">
        <v>60</v>
      </c>
      <c r="C10" s="71"/>
      <c r="D10" s="71">
        <f t="shared" ref="D10:D11" si="3">(C10*12)*B10</f>
        <v>0</v>
      </c>
      <c r="E10" s="72">
        <f t="shared" si="1"/>
        <v>0</v>
      </c>
      <c r="M10" s="53"/>
    </row>
    <row r="11" spans="1:14" x14ac:dyDescent="0.25">
      <c r="A11" s="67" t="s">
        <v>130</v>
      </c>
      <c r="B11" s="70">
        <v>8</v>
      </c>
      <c r="C11" s="71"/>
      <c r="D11" s="71">
        <f t="shared" si="3"/>
        <v>0</v>
      </c>
      <c r="E11" s="72">
        <f t="shared" si="1"/>
        <v>0</v>
      </c>
      <c r="M11" s="53"/>
    </row>
    <row r="12" spans="1:14" x14ac:dyDescent="0.25">
      <c r="B12" s="7">
        <f>SUM(B3:B11)</f>
        <v>305</v>
      </c>
      <c r="C12" s="56" t="s">
        <v>114</v>
      </c>
      <c r="D12" s="56">
        <f>SUM(D3:D11)</f>
        <v>2374075.7999999998</v>
      </c>
      <c r="E12" s="58">
        <f>SUM(E3:E11)</f>
        <v>2552131.4849999999</v>
      </c>
      <c r="M12" s="53"/>
      <c r="N12" s="53"/>
    </row>
    <row r="13" spans="1:14" x14ac:dyDescent="0.25">
      <c r="E13" s="53"/>
      <c r="I13" s="10">
        <f>2354880*88.5</f>
        <v>208406880</v>
      </c>
      <c r="N13" s="53"/>
    </row>
    <row r="14" spans="1:14" x14ac:dyDescent="0.25">
      <c r="A14" s="67" t="s">
        <v>173</v>
      </c>
      <c r="B14" s="70">
        <v>22</v>
      </c>
      <c r="C14" s="71">
        <v>442.4</v>
      </c>
      <c r="D14" s="71">
        <f>(C14*12)*B14</f>
        <v>116793.59999999998</v>
      </c>
      <c r="E14" s="72">
        <f>D14*$M$1</f>
        <v>125553.11999999997</v>
      </c>
      <c r="G14" s="3">
        <f t="shared" ref="G14" si="4">(F14*B14)*12</f>
        <v>0</v>
      </c>
      <c r="I14" s="10">
        <f>I13/100</f>
        <v>2084068.8</v>
      </c>
      <c r="M14" s="53"/>
      <c r="N14" s="53"/>
    </row>
    <row r="15" spans="1:14" x14ac:dyDescent="0.25">
      <c r="G15" s="3">
        <f>SUM(G3:G14)</f>
        <v>0</v>
      </c>
    </row>
    <row r="16" spans="1:14" x14ac:dyDescent="0.25">
      <c r="A16" t="s">
        <v>174</v>
      </c>
      <c r="B16" s="7">
        <v>7</v>
      </c>
      <c r="C16" s="9">
        <f>C3*M1</f>
        <v>951.14924999999994</v>
      </c>
      <c r="D16" s="73">
        <f>C16*12</f>
        <v>11413.790999999999</v>
      </c>
      <c r="E16" s="53">
        <f>D16/2</f>
        <v>5706.8954999999996</v>
      </c>
      <c r="M16" s="53"/>
    </row>
    <row r="17" spans="5:5" x14ac:dyDescent="0.25">
      <c r="E17" s="53"/>
    </row>
    <row r="18" spans="5:5" x14ac:dyDescent="0.25">
      <c r="E18" s="53"/>
    </row>
    <row r="34" spans="1:4" x14ac:dyDescent="0.25">
      <c r="A34" t="s">
        <v>129</v>
      </c>
      <c r="B34" s="7">
        <v>14</v>
      </c>
      <c r="C34" s="9">
        <v>301.06</v>
      </c>
      <c r="D34" s="9">
        <f>(C34*12)*B34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resumo</vt:lpstr>
      <vt:lpstr>Budget</vt:lpstr>
      <vt:lpstr>Mensalidades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YCSA</cp:lastModifiedBy>
  <cp:lastPrinted>2021-11-25T21:34:45Z</cp:lastPrinted>
  <dcterms:created xsi:type="dcterms:W3CDTF">2019-03-12T14:05:57Z</dcterms:created>
  <dcterms:modified xsi:type="dcterms:W3CDTF">2023-11-08T15:42:19Z</dcterms:modified>
</cp:coreProperties>
</file>